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5280" yWindow="0" windowWidth="27480" windowHeight="1422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F26" i="7" l="1"/>
  <c r="F25" i="7"/>
  <c r="F24" i="7"/>
  <c r="F23" i="7"/>
  <c r="W26" i="7"/>
  <c r="V26" i="7"/>
  <c r="U26" i="7"/>
  <c r="T26" i="7"/>
  <c r="S26" i="7"/>
  <c r="R26" i="7"/>
  <c r="X26" i="7" s="1"/>
  <c r="P26" i="7"/>
  <c r="O26" i="7"/>
  <c r="N26" i="7"/>
  <c r="M26" i="7"/>
  <c r="L26" i="7"/>
  <c r="K26" i="7"/>
  <c r="J26" i="7"/>
  <c r="I26" i="7"/>
  <c r="H26" i="7"/>
  <c r="W25" i="7"/>
  <c r="V25" i="7"/>
  <c r="U25" i="7"/>
  <c r="T25" i="7"/>
  <c r="S25" i="7"/>
  <c r="R25" i="7"/>
  <c r="P25" i="7"/>
  <c r="O25" i="7"/>
  <c r="N25" i="7"/>
  <c r="M25" i="7"/>
  <c r="L25" i="7"/>
  <c r="K25" i="7"/>
  <c r="J25" i="7"/>
  <c r="I25" i="7"/>
  <c r="H25" i="7"/>
  <c r="W24" i="7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W23" i="7"/>
  <c r="V23" i="7"/>
  <c r="U23" i="7"/>
  <c r="T23" i="7"/>
  <c r="S23" i="7"/>
  <c r="R23" i="7"/>
  <c r="P23" i="7"/>
  <c r="O23" i="7"/>
  <c r="N23" i="7"/>
  <c r="M23" i="7"/>
  <c r="L23" i="7"/>
  <c r="K23" i="7"/>
  <c r="J23" i="7"/>
  <c r="I23" i="7"/>
  <c r="H23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W21" i="7"/>
  <c r="V21" i="7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W20" i="7"/>
  <c r="V20" i="7"/>
  <c r="U20" i="7"/>
  <c r="T20" i="7"/>
  <c r="S20" i="7"/>
  <c r="R20" i="7"/>
  <c r="P20" i="7"/>
  <c r="O20" i="7"/>
  <c r="N20" i="7"/>
  <c r="M20" i="7"/>
  <c r="L20" i="7"/>
  <c r="K20" i="7"/>
  <c r="J20" i="7"/>
  <c r="I20" i="7"/>
  <c r="H20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I19" i="7"/>
  <c r="H19" i="7"/>
  <c r="W18" i="7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22" i="7"/>
  <c r="F21" i="7"/>
  <c r="F20" i="7"/>
  <c r="F19" i="7"/>
  <c r="F18" i="7"/>
  <c r="F17" i="7"/>
  <c r="F16" i="7"/>
  <c r="F15" i="7"/>
  <c r="F14" i="7"/>
  <c r="F13" i="7"/>
  <c r="F12" i="7"/>
  <c r="E7" i="18"/>
  <c r="E6" i="18"/>
  <c r="E4" i="18"/>
  <c r="E7" i="17"/>
  <c r="E6" i="17"/>
  <c r="E4" i="17"/>
  <c r="X12" i="7" l="1"/>
  <c r="X16" i="7"/>
  <c r="X13" i="7"/>
  <c r="X18" i="7"/>
  <c r="Q26" i="7"/>
  <c r="X25" i="7"/>
  <c r="Q25" i="7"/>
  <c r="Q24" i="7"/>
  <c r="X24" i="7"/>
  <c r="X23" i="7"/>
  <c r="Q23" i="7"/>
  <c r="Q22" i="7"/>
  <c r="X22" i="7"/>
  <c r="X21" i="7"/>
  <c r="Q21" i="7"/>
  <c r="Q20" i="7"/>
  <c r="X20" i="7"/>
  <c r="X19" i="7"/>
  <c r="Q19" i="7"/>
  <c r="Q18" i="7"/>
  <c r="Q17" i="7"/>
  <c r="X17" i="7"/>
  <c r="Q16" i="7"/>
  <c r="Q15" i="7"/>
  <c r="X15" i="7"/>
  <c r="Q14" i="7"/>
  <c r="X14" i="7"/>
  <c r="Q13" i="7"/>
  <c r="Q12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D32" i="18"/>
  <c r="L31" i="18" s="1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M21" i="18"/>
  <c r="I21" i="18"/>
  <c r="L21" i="18"/>
  <c r="H31" i="18"/>
  <c r="K31" i="18"/>
  <c r="G31" i="18"/>
  <c r="N31" i="18"/>
  <c r="J31" i="18"/>
  <c r="F31" i="18"/>
  <c r="M31" i="18"/>
  <c r="H53" i="18"/>
  <c r="H63" i="18"/>
  <c r="D24" i="15"/>
  <c r="C23" i="15"/>
  <c r="G21" i="18" l="1"/>
  <c r="N21" i="18"/>
  <c r="K21" i="18"/>
  <c r="H21" i="18"/>
  <c r="F21" i="18"/>
  <c r="E21" i="18" s="1"/>
  <c r="I31" i="18"/>
  <c r="E31" i="18" s="1"/>
  <c r="D56" i="18"/>
  <c r="J55" i="18" s="1"/>
  <c r="D66" i="18"/>
  <c r="K65" i="18" s="1"/>
  <c r="F55" i="18"/>
  <c r="H55" i="18"/>
  <c r="M55" i="18"/>
  <c r="N55" i="18"/>
  <c r="F69" i="17"/>
  <c r="G69" i="17"/>
  <c r="H69" i="17"/>
  <c r="I69" i="17"/>
  <c r="J69" i="17"/>
  <c r="K69" i="17"/>
  <c r="L69" i="17"/>
  <c r="M69" i="17"/>
  <c r="N69" i="17"/>
  <c r="E69" i="17"/>
  <c r="L55" i="18" l="1"/>
  <c r="G55" i="18"/>
  <c r="E55" i="18" s="1"/>
  <c r="I55" i="18"/>
  <c r="K55" i="18"/>
  <c r="L65" i="18"/>
  <c r="M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65" i="18" l="1"/>
  <c r="X11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H55" i="17"/>
  <c r="L55" i="17"/>
  <c r="E65" i="17" l="1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<sst xmlns="http://schemas.openxmlformats.org/spreadsheetml/2006/main" count="1371" uniqueCount="681">
  <si>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</si>
  <si>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</si>
  <si>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</si>
  <si>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</si>
  <si>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</si>
  <si>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</si>
  <si>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</si>
  <si>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</si>
  <si>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</si>
  <si>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</si>
  <si>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</si>
  <si>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</si>
  <si>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</si>
  <si>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</si>
  <si>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</si>
  <si>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</si>
  <si>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</si>
  <si>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</si>
  <si>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</si>
  <si>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</si>
  <si>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</si>
  <si>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</si>
  <si>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</si>
  <si>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</si>
  <si>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</si>
  <si>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</si>
  <si>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</si>
  <si>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</si>
  <si>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</si>
  <si>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</si>
  <si>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</si>
  <si>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</si>
  <si>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</si>
  <si>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</si>
  <si>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</si>
  <si>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</si>
  <si>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</si>
  <si>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</si>
  <si>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</si>
  <si>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</si>
  <si>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</si>
  <si>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</si>
  <si>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</si>
  <si>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</si>
  <si>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</si>
  <si>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</si>
  <si>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</si>
  <si>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</si>
  <si>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</si>
  <si>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</si>
  <si>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</si>
  <si>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</si>
  <si>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</si>
  <si>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</si>
  <si>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</si>
  <si>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</si>
  <si>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</si>
  <si>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</si>
  <si>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</si>
  <si>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</si>
  <si>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</si>
  <si>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</si>
  <si>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</si>
  <si>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</si>
  <si>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</si>
  <si>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</si>
  <si>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</si>
  <si>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</si>
  <si>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</si>
  <si>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</si>
  <si>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</si>
  <si>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</si>
  <si>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</si>
  <si>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</si>
  <si>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</si>
  <si>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</si>
  <si>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</si>
  <si>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</si>
  <si>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</si>
  <si>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</si>
  <si>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</si>
  <si>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</si>
  <si>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</si>
  <si>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</si>
  <si>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</si>
  <si>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</si>
  <si>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</si>
  <si>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</si>
  <si>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</si>
  <si>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</si>
  <si>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</si>
  <si>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</si>
  <si>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</si>
  <si>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</si>
  <si>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</si>
  <si>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</si>
  <si>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</si>
  <si>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</si>
  <si>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</si>
  <si>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</si>
  <si>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</si>
  <si>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</si>
  <si>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</si>
  <si>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</si>
  <si>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</si>
  <si>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</si>
  <si>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</si>
  <si>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</si>
  <si>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</si>
  <si>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</si>
  <si>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</si>
  <si>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</si>
  <si>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</si>
  <si>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</si>
  <si>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</si>
  <si>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</si>
  <si>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</si>
  <si>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</si>
  <si>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</si>
  <si>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</si>
  <si>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</si>
  <si>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</si>
  <si>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</si>
  <si>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</si>
  <si>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</si>
  <si>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</si>
  <si>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</si>
  <si>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</si>
  <si>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</si>
  <si>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</si>
  <si>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</si>
  <si>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</si>
  <si>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</si>
  <si>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</si>
  <si>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</si>
  <si>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</si>
  <si>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</si>
  <si>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</si>
  <si>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</si>
  <si>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</si>
  <si>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</si>
  <si>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</si>
  <si>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</si>
  <si>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</si>
  <si>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</si>
  <si>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</si>
  <si>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</si>
  <si>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</si>
  <si>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</si>
  <si>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</si>
  <si>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</si>
  <si>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</si>
  <si>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</si>
  <si>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</si>
  <si>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</si>
  <si>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</si>
  <si>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</si>
  <si>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</si>
  <si>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</si>
  <si>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</si>
  <si>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</si>
  <si>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</si>
  <si>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</si>
  <si>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</si>
  <si>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</si>
  <si>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</si>
  <si>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</si>
  <si>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</si>
  <si>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</si>
  <si>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</si>
  <si>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</si>
  <si>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</si>
  <si>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</si>
  <si>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</si>
  <si>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</si>
  <si>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</si>
  <si>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</si>
  <si>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</si>
  <si>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</si>
  <si>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</si>
  <si>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</si>
  <si>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</si>
  <si>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</si>
  <si>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</si>
  <si>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</si>
  <si>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</si>
  <si>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</si>
  <si>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</si>
  <si>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</si>
  <si>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</si>
  <si>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</si>
  <si>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</si>
  <si>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</si>
  <si>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</si>
  <si>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</si>
  <si>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</si>
  <si>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</si>
  <si>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</si>
  <si>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</si>
  <si>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</si>
  <si>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</si>
  <si>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</si>
  <si>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</si>
  <si>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</si>
  <si>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</si>
  <si>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</si>
  <si>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</si>
  <si>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</si>
  <si>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</si>
  <si>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</si>
  <si>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</si>
  <si>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</si>
  <si>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</si>
  <si>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</si>
  <si>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</si>
  <si>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</si>
  <si>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</si>
  <si>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</si>
  <si>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</si>
  <si>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</si>
  <si>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</si>
  <si>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</si>
  <si>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</si>
  <si>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</si>
  <si>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</si>
  <si>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</si>
  <si>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</si>
  <si>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</si>
  <si>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</si>
  <si>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</si>
  <si>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</si>
  <si>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</si>
  <si>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</si>
  <si>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</si>
  <si>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</si>
  <si>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</si>
  <si>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</si>
  <si>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</si>
  <si>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</si>
  <si>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</si>
  <si>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</si>
  <si>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</si>
  <si>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</si>
  <si>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</si>
  <si>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</si>
  <si>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</si>
  <si>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</si>
  <si>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</si>
  <si>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</si>
  <si>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</si>
  <si>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</si>
  <si>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</si>
  <si>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</si>
  <si>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</si>
  <si>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</si>
  <si>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</si>
  <si>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</si>
  <si>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</si>
  <si>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</si>
  <si>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</si>
  <si>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</si>
  <si>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</si>
  <si>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</si>
  <si>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</si>
  <si>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</si>
  <si>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</si>
  <si>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</si>
  <si>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</si>
  <si>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</si>
  <si>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</si>
  <si>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</si>
  <si>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</si>
  <si>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</si>
  <si>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</si>
  <si>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</si>
  <si>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</si>
  <si>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</si>
  <si>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</si>
  <si>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</si>
  <si>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</si>
  <si>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</si>
  <si>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</si>
  <si>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</si>
  <si>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</si>
  <si>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</si>
  <si>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</si>
  <si>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</si>
  <si>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</si>
  <si>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</si>
  <si>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</si>
  <si>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</si>
  <si>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</si>
  <si>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</si>
  <si>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</si>
  <si>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</si>
  <si>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</si>
  <si>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</si>
  <si>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</si>
  <si>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</si>
  <si>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</si>
  <si>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</si>
  <si>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</si>
  <si>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</si>
  <si>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</si>
  <si>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</si>
  <si>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</si>
  <si>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</si>
  <si>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</si>
  <si>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</si>
  <si>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</si>
  <si>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</si>
  <si>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</si>
  <si>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</si>
  <si>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</si>
  <si>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</si>
  <si>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</si>
  <si>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</si>
  <si>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</si>
  <si>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</si>
  <si>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</si>
  <si>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</si>
  <si>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</si>
  <si>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</si>
  <si>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</si>
  <si>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</si>
  <si>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</si>
  <si>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</si>
  <si>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</si>
  <si>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</si>
  <si>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</si>
  <si>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</si>
  <si>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</si>
  <si>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</si>
  <si>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</si>
  <si>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</si>
  <si>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</si>
  <si>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</si>
  <si>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</si>
  <si>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</si>
  <si>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</si>
  <si>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</si>
  <si>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</si>
  <si>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</si>
  <si>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</si>
  <si>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</si>
  <si>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</si>
  <si>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</si>
  <si>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</si>
  <si>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</si>
  <si>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</si>
  <si>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</si>
  <si>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</si>
  <si>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</si>
  <si>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</si>
  <si>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</si>
  <si>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</si>
  <si>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</si>
  <si>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</si>
  <si>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</si>
  <si>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</si>
  <si>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</si>
  <si>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</si>
  <si>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</si>
  <si>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</si>
  <si>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</si>
  <si>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</si>
  <si>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</si>
  <si>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</si>
  <si>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</si>
  <si>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</si>
  <si>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</si>
  <si>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</si>
  <si>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</si>
  <si>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</si>
  <si>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</si>
  <si>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</si>
  <si>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</si>
  <si>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</si>
  <si>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</si>
  <si>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</si>
  <si>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</si>
  <si>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</si>
  <si>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</si>
  <si>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</si>
  <si>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</si>
  <si>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</si>
  <si>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</si>
  <si>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</si>
  <si>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</si>
  <si>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</si>
  <si>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</si>
  <si>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</si>
  <si>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</si>
  <si>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</si>
  <si>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</si>
  <si>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</si>
  <si>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</si>
  <si>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</si>
  <si>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</si>
  <si>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</si>
  <si>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</si>
  <si>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</si>
  <si>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</si>
  <si>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</si>
  <si>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</si>
  <si>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</si>
  <si>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</si>
  <si>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</si>
  <si>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</si>
  <si>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</si>
  <si>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</si>
  <si>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</si>
  <si>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</si>
  <si>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</si>
  <si>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</si>
  <si>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</si>
  <si>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</si>
  <si>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</si>
  <si>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</si>
  <si>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</si>
  <si>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</si>
  <si>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</si>
  <si>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</si>
  <si>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</si>
  <si>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</si>
  <si>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</si>
  <si>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</si>
  <si>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</si>
  <si>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</si>
  <si>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</si>
  <si>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</si>
  <si>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</si>
  <si>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</si>
  <si>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</si>
  <si>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</si>
  <si>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</si>
  <si>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</si>
  <si>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</si>
  <si>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</si>
  <si>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</si>
  <si>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</si>
  <si>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</si>
  <si>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</si>
  <si>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</si>
  <si>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</si>
  <si>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</si>
  <si>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</si>
  <si>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</si>
  <si>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</si>
  <si>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</si>
  <si>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</si>
  <si>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</si>
  <si>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</si>
  <si>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</si>
  <si>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</si>
  <si>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</si>
  <si>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</si>
  <si>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</si>
  <si>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</si>
  <si>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</si>
  <si>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</si>
  <si>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</si>
  <si>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</si>
  <si>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</si>
  <si>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</si>
  <si>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</si>
  <si>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</si>
  <si>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</si>
  <si>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</si>
  <si>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</si>
  <si>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</si>
  <si>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</si>
  <si>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</si>
  <si>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</si>
  <si>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</si>
  <si>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</si>
  <si>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</si>
  <si>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</si>
  <si>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</si>
  <si>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</si>
  <si>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</si>
  <si>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</si>
  <si>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</si>
  <si>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</si>
  <si>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</si>
  <si>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</si>
  <si>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</si>
  <si>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</si>
  <si>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</si>
  <si>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</si>
  <si>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</si>
  <si>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</si>
  <si>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</si>
  <si>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</si>
  <si>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</si>
  <si>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</si>
  <si>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</si>
  <si>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</si>
  <si>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</si>
  <si>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</si>
  <si>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</si>
  <si>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</si>
  <si>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</si>
  <si>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</si>
  <si>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</si>
  <si>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</si>
  <si>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</si>
  <si>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</si>
  <si>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</si>
  <si>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</si>
  <si>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</si>
  <si>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</si>
  <si>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</si>
  <si>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</si>
  <si>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</si>
  <si>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</si>
  <si>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</si>
  <si>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</si>
  <si>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</si>
  <si>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</si>
  <si>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</si>
  <si>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</si>
  <si>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</si>
  <si>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</si>
  <si>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</si>
  <si>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</si>
  <si>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</si>
  <si>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</si>
  <si>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</si>
  <si>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</si>
  <si>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</si>
  <si>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</si>
  <si>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</si>
  <si>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</si>
  <si>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</si>
  <si>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</si>
  <si>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</si>
  <si>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</si>
  <si>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</si>
  <si>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</si>
  <si>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</si>
  <si>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</si>
  <si>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</si>
  <si>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</si>
  <si>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</si>
  <si>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</si>
  <si>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</si>
  <si>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</si>
  <si>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</si>
  <si>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</si>
  <si>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</si>
  <si>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</si>
  <si>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</si>
  <si>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</si>
  <si>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</si>
  <si>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</si>
  <si>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</si>
  <si>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</si>
  <si>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</si>
  <si>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</si>
  <si>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</si>
  <si>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</si>
  <si>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</si>
  <si>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</si>
  <si>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</si>
  <si>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</si>
  <si>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</si>
  <si>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</si>
  <si>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</si>
  <si>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</si>
  <si>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</si>
  <si>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</si>
  <si>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</si>
  <si>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</si>
  <si>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</si>
  <si>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</si>
  <si>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</si>
  <si>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</si>
  <si>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</si>
  <si>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</si>
  <si>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</si>
  <si>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</si>
  <si>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</si>
  <si>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</si>
  <si>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</si>
  <si>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</si>
  <si>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</si>
  <si>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</si>
  <si>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</si>
  <si>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</si>
  <si>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</si>
  <si>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</si>
  <si>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</si>
  <si>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</si>
  <si>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</si>
  <si>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</si>
  <si>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</si>
  <si>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</si>
  <si>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</si>
  <si>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</si>
  <si>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</si>
  <si>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</si>
  <si>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</si>
  <si>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</si>
  <si>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</si>
  <si>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</si>
  <si>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</si>
  <si>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</si>
  <si>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</si>
  <si>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</si>
  <si>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</si>
  <si>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</si>
  <si>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</si>
  <si>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</si>
  <si>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</si>
  <si>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</si>
  <si>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</si>
  <si>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</si>
  <si>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</si>
  <si>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</si>
  <si>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</si>
  <si>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</si>
  <si>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</si>
  <si>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</si>
  <si>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</si>
  <si>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</si>
  <si>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</si>
  <si>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</si>
  <si>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</si>
  <si>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</si>
  <si>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</si>
  <si>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</si>
  <si>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</si>
  <si>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</si>
  <si>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</si>
  <si>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</si>
  <si>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</si>
  <si>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</si>
  <si>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</si>
  <si>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</si>
  <si>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</si>
  <si>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</si>
  <si>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</si>
  <si>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</si>
  <si>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</si>
  <si>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</si>
  <si>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</si>
  <si>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</si>
  <si>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</si>
  <si>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</si>
  <si>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</si>
  <si>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</si>
  <si>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</si>
  <si>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</si>
  <si>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</si>
  <si>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</si>
  <si>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</si>
  <si>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Meteomedia</t>
  </si>
  <si>
    <t>Hohentwiel</t>
  </si>
  <si>
    <t>DE_GHD04</t>
  </si>
  <si>
    <t>Stadwerke Giengen GmbH</t>
  </si>
  <si>
    <t>9870019500007</t>
  </si>
  <si>
    <t>Mühlenweg 10</t>
  </si>
  <si>
    <t>Giengen</t>
  </si>
  <si>
    <t>netznutzung@swgiengen.de</t>
  </si>
  <si>
    <t>Jürgen Bass</t>
  </si>
  <si>
    <t>07322 9621-23</t>
  </si>
  <si>
    <t>Giengen inklusive Teilorte</t>
  </si>
  <si>
    <t>NCHN007001950000</t>
  </si>
  <si>
    <t>Hermaringen-Allewind</t>
  </si>
  <si>
    <t>DE_GBA05</t>
  </si>
  <si>
    <t>DE_GBD05</t>
  </si>
  <si>
    <t>DE_GBH05</t>
  </si>
  <si>
    <t>DE_GGA05</t>
  </si>
  <si>
    <t>DE_GGB05</t>
  </si>
  <si>
    <t>DE_GHA05</t>
  </si>
  <si>
    <t>DE_GKO05</t>
  </si>
  <si>
    <t>DE_GMF05</t>
  </si>
  <si>
    <t>DE_GMK05</t>
  </si>
  <si>
    <t>DE_GPD05</t>
  </si>
  <si>
    <t>DE_GWA05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</si>
</sst>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1"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42684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41214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660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1" t="s">
        <v>661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662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8537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504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Angaben gelten für alle Netzgebiete</v>
      </c>
      <c r="E28" s="38"/>
      <c r="F28" s="11"/>
      <c r="G28" s="2"/>
    </row>
    <row r="29" spans="1:15">
      <c r="B29" s="15"/>
      <c r="C29" s="22" t="s">
        <v>396</v>
      </c>
      <c r="D29" s="45" t="s">
        <v>667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5"/>
      <c r="E31" s="40"/>
      <c r="F31" s="47"/>
      <c r="G31" s="2"/>
    </row>
    <row r="32" spans="1:15">
      <c r="B32" s="15"/>
      <c r="C32" s="22" t="s">
        <v>423</v>
      </c>
      <c r="D32" s="45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4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Stadwerke Giengen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Angaben gelten für alle Netzgebiete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8">
        <v>9870027200003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41214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1" t="s">
        <v>618</v>
      </c>
      <c r="I13" s="271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668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577</v>
      </c>
      <c r="I19" s="270" t="s">
        <v>491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492</v>
      </c>
      <c r="I20" s="270" t="s">
        <v>493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7" t="s">
        <v>611</v>
      </c>
      <c r="I22" s="267" t="s">
        <v>612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620</v>
      </c>
      <c r="E23" s="15"/>
      <c r="H23" s="267" t="s">
        <v>614</v>
      </c>
      <c r="I23" s="8" t="s">
        <v>610</v>
      </c>
      <c r="J23" s="8"/>
      <c r="K23" s="8"/>
      <c r="L23" s="268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7" t="s">
        <v>613</v>
      </c>
      <c r="I24" s="267" t="s">
        <v>620</v>
      </c>
      <c r="J24" s="8"/>
      <c r="K24" s="8"/>
      <c r="L24" s="270" t="s">
        <v>621</v>
      </c>
      <c r="M24" s="270" t="s">
        <v>623</v>
      </c>
      <c r="N24" s="270" t="s">
        <v>622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624</v>
      </c>
      <c r="D27" s="42" t="s">
        <v>625</v>
      </c>
      <c r="E27" s="15"/>
      <c r="H27" s="297" t="s">
        <v>625</v>
      </c>
      <c r="I27" s="269" t="s">
        <v>626</v>
      </c>
      <c r="J27" s="269" t="s">
        <v>627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628</v>
      </c>
      <c r="I28" s="270" t="s">
        <v>629</v>
      </c>
      <c r="J28" s="270" t="s">
        <v>630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631</v>
      </c>
      <c r="I29" s="270" t="s">
        <v>632</v>
      </c>
      <c r="J29" s="270" t="s">
        <v>633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634</v>
      </c>
      <c r="I32" s="270" t="s">
        <v>635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636</v>
      </c>
      <c r="I33" s="267" t="s">
        <v>631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551</v>
      </c>
      <c r="C35" s="24" t="s">
        <v>498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7"/>
      <c r="J37" s="267"/>
      <c r="K37" s="267"/>
      <c r="L37" s="267"/>
      <c r="M37" s="268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667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conditionalFormatting sqref="D15">
    <cfRule type="expression" dxfId="58" priority="21">
      <formula>IF($D$11="Gaspool",1,0)</formula>
    </cfRule>
  </conditionalFormatting>
  <conditionalFormatting sqref="D16">
    <cfRule type="expression" dxfId="57" priority="18">
      <formula>IF($D$11="NCG",1,0)</formula>
    </cfRule>
  </conditionalFormatting>
  <conditionalFormatting sqref="D48:D62">
    <cfRule type="expression" dxfId="56" priority="17">
      <formula>IF(CELL("Zeile",D48)&lt;$D$46+CELL("Zeile",$D$48),1,0)</formula>
    </cfRule>
  </conditionalFormatting>
  <conditionalFormatting sqref="D49:D62">
    <cfRule type="expression" dxfId="55" priority="16">
      <formula>IF(CELL(D49)&lt;$D$36+27,1,0)</formula>
    </cfRule>
  </conditionalFormatting>
  <conditionalFormatting sqref="D23">
    <cfRule type="expression" dxfId="54" priority="15">
      <formula>IF($D$22=$H$22,1,0)</formula>
    </cfRule>
  </conditionalFormatting>
  <conditionalFormatting sqref="D31">
    <cfRule type="expression" dxfId="53" priority="4">
      <formula>IF($D$18="synthetisch",1,0)</formula>
    </cfRule>
  </conditionalFormatting>
  <conditionalFormatting sqref="D28">
    <cfRule type="expression" dxfId="52" priority="2">
      <formula>IF(AND($D$27=$I$27,$D$26=$H$26),1,0)</formula>
    </cfRule>
  </conditionalFormatting>
  <conditionalFormatting sqref="D26:D28">
    <cfRule type="expression" dxfId="51" priority="5">
      <formula>IF($D$18="analytisch",1,0)</formula>
    </cfRule>
  </conditionalFormatting>
  <conditionalFormatting sqref="D27">
    <cfRule type="expression" dxfId="50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Netzbetreiber!D9</f>
        <v>Stadwerke Giengen GmbH</v>
      </c>
      <c r="F4" s="330"/>
      <c r="G4" s="3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Netzbetreiber!D11</f>
        <v>9870019500007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41214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 t="str">
        <f>INDEX('SLP-Verfahren'!D48:D62,'SLP-Temp-Gebiet #01'!F10)</f>
        <v>Giengen inklusive Teilorte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586</v>
      </c>
      <c r="D13" s="342"/>
      <c r="E13" s="342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451</v>
      </c>
      <c r="D14" s="343"/>
      <c r="E14" s="89" t="s">
        <v>452</v>
      </c>
      <c r="F14" s="262"/>
      <c r="G14" s="263"/>
      <c r="H14" s="51"/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3" t="s">
        <v>388</v>
      </c>
      <c r="D15" s="343"/>
      <c r="E15" s="89" t="s">
        <v>452</v>
      </c>
      <c r="F15" s="262"/>
      <c r="G15" s="263"/>
      <c r="H15" s="51"/>
      <c r="I15" s="57"/>
      <c r="J15" s="130"/>
      <c r="K15" s="130"/>
      <c r="L15" s="130"/>
      <c r="M15" s="130"/>
      <c r="N15" s="130"/>
      <c r="O15" s="161" t="s">
        <v>657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v>1</v>
      </c>
      <c r="F21" s="281">
        <v>0.4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657</v>
      </c>
      <c r="F23" s="156" t="s">
        <v>657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341" t="s">
        <v>669</v>
      </c>
      <c r="F24" s="156" t="s">
        <v>658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>
        <v>198429</v>
      </c>
      <c r="F25" s="160">
        <v>109240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1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v>1</v>
      </c>
      <c r="F55" s="279">
        <v>0.4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Meteomedia</v>
      </c>
      <c r="F57" s="156" t="str">
        <f t="shared" ref="F57:N57" si="7">F23</f>
        <v>Meteomedia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Hermaringen-Allewind</v>
      </c>
      <c r="F58" s="156" t="str">
        <f t="shared" ref="F58:N58" si="8">F24</f>
        <v>Hohentwiel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>
        <f>E25</f>
        <v>198429</v>
      </c>
      <c r="F59" s="160">
        <f t="shared" ref="F59:N59" si="9">F25</f>
        <v>109240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535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455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142</v>
      </c>
    </row>
    <row r="71" spans="2:15"/>
    <row r="72" spans="2:15" ht="15.75" customHeight="1">
      <c r="C72" s="344" t="s">
        <v>582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8" priority="28">
      <formula>IF(E$20&lt;=$F$18,1,0)</formula>
    </cfRule>
  </conditionalFormatting>
  <conditionalFormatting sqref="E32:N36">
    <cfRule type="expression" dxfId="47" priority="27">
      <formula>IF(E$30&lt;=$F$28,1,0)</formula>
    </cfRule>
  </conditionalFormatting>
  <conditionalFormatting sqref="E26:F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56:N59">
    <cfRule type="expression" dxfId="44" priority="22">
      <formula>IF(E$54&lt;=$F$52,1,0)</formula>
    </cfRule>
  </conditionalFormatting>
  <conditionalFormatting sqref="E60:N60">
    <cfRule type="expression" dxfId="43" priority="21">
      <formula>IF(E$54&lt;=$F$52,1,0)</formula>
    </cfRule>
  </conditionalFormatting>
  <conditionalFormatting sqref="E66:N68">
    <cfRule type="expression" dxfId="42" priority="15">
      <formula>IF(E$64&lt;=$F$62,1,0)</formula>
    </cfRule>
  </conditionalFormatting>
  <conditionalFormatting sqref="E65:N68 E70:N70">
    <cfRule type="expression" dxfId="41" priority="13">
      <formula>IF(E$64&gt;$F$62,1,0)</formula>
    </cfRule>
  </conditionalFormatting>
  <conditionalFormatting sqref="E56:N60">
    <cfRule type="expression" dxfId="40" priority="12">
      <formula>IF(E$54&gt;$F$52,1,0)</formula>
    </cfRule>
  </conditionalFormatting>
  <conditionalFormatting sqref="E21:N26">
    <cfRule type="expression" dxfId="39" priority="11">
      <formula>IF(E$20&gt;$F$18,1,0)</formula>
    </cfRule>
  </conditionalFormatting>
  <conditionalFormatting sqref="E32:N36">
    <cfRule type="expression" dxfId="38" priority="10">
      <formula>IF(E$30&gt;$F$28,1,0)</formula>
    </cfRule>
  </conditionalFormatting>
  <conditionalFormatting sqref="H11 H8:H9">
    <cfRule type="expression" dxfId="37" priority="9">
      <formula>IF($F$9=1,1,0)</formula>
    </cfRule>
  </conditionalFormatting>
  <conditionalFormatting sqref="E55:N55">
    <cfRule type="expression" dxfId="36" priority="8">
      <formula>IF(E$54&gt;$F$52,1,0)</formula>
    </cfRule>
  </conditionalFormatting>
  <conditionalFormatting sqref="E31:N31">
    <cfRule type="expression" dxfId="35" priority="7">
      <formula>IF(E$30&gt;$F$28,1,0)</formula>
    </cfRule>
  </conditionalFormatting>
  <conditionalFormatting sqref="E70:N70">
    <cfRule type="expression" dxfId="34" priority="6">
      <formula>IF(E$64&lt;=$F$62,1,0)</formula>
    </cfRule>
  </conditionalFormatting>
  <conditionalFormatting sqref="H10">
    <cfRule type="expression" dxfId="33" priority="5">
      <formula>IF($F$9=1,1,0)</formula>
    </cfRule>
  </conditionalFormatting>
  <conditionalFormatting sqref="E69:N69">
    <cfRule type="expression" dxfId="32" priority="2">
      <formula>IF(E$64&lt;=$F$62,1,0)</formula>
    </cfRule>
  </conditionalFormatting>
  <conditionalFormatting sqref="E69:N69">
    <cfRule type="expression" dxfId="31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F26:N26 E56:N60 I22:N22 F52 G24:N24 G70:N70 E33:N34 E69:N69 G25:N25 E32 I32:N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Netzbetreiber!$D$9</f>
        <v>Stadwerke Giengen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Netzbetreiber!$D$11</f>
        <v>9870019500007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41214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586</v>
      </c>
      <c r="D13" s="342"/>
      <c r="E13" s="342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451</v>
      </c>
      <c r="D14" s="343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3" t="s">
        <v>388</v>
      </c>
      <c r="D15" s="343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344" t="s">
        <v>582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C12" sqref="C12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Stadwerke Giengen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Angaben gelten für alle Netzgebiete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9870019500007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41214</v>
      </c>
      <c r="E8" s="130"/>
      <c r="F8" s="130"/>
      <c r="H8" s="128" t="s">
        <v>498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2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4" t="s">
        <v>650</v>
      </c>
    </row>
    <row r="11" spans="2:26" ht="15.75" thickBot="1">
      <c r="B11" s="139" t="s">
        <v>499</v>
      </c>
      <c r="C11" s="140" t="s">
        <v>512</v>
      </c>
      <c r="D11" s="293" t="s">
        <v>247</v>
      </c>
      <c r="E11" s="340" t="s">
        <v>519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1">
        <v>1</v>
      </c>
      <c r="C12" s="142" t="str">
        <f t="shared" ref="C12:C41" si="0">$D$6</f>
        <v>Angaben gelten für alle Netzgebiete</v>
      </c>
      <c r="D12" s="62" t="s">
        <v>247</v>
      </c>
      <c r="E12" s="164" t="s">
        <v>38</v>
      </c>
      <c r="F12" s="296" t="str">
        <f>VLOOKUP($E12,'BDEW-Standard'!$B$3:$M$158,F$9,0)</f>
        <v>W14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7.5937699999999997E-2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0.95374033288062621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 t="shared" ref="X12:X26" si="2">7-SUM(R12:W12)</f>
        <v>1</v>
      </c>
      <c r="Y12" s="292"/>
      <c r="Z12" s="210"/>
    </row>
    <row r="13" spans="2:26" s="143" customFormat="1">
      <c r="B13" s="144">
        <v>2</v>
      </c>
      <c r="C13" s="145" t="str">
        <f t="shared" si="0"/>
        <v>Angaben gelten für alle Netzgebiete</v>
      </c>
      <c r="D13" s="62" t="s">
        <v>247</v>
      </c>
      <c r="E13" s="164" t="s">
        <v>46</v>
      </c>
      <c r="F13" s="296" t="str">
        <f>VLOOKUP($E13,'BDEW-Standard'!$B$3:$M$158,F$9,0)</f>
        <v>W24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0.1025195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1.0107516326442527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si="2"/>
        <v>1</v>
      </c>
      <c r="Y13" s="292"/>
      <c r="Z13" s="210"/>
    </row>
    <row r="14" spans="2:26" s="143" customFormat="1">
      <c r="B14" s="144">
        <v>3</v>
      </c>
      <c r="C14" s="145" t="str">
        <f t="shared" si="0"/>
        <v>Angaben gelten für alle Netzgebiete</v>
      </c>
      <c r="D14" s="62" t="s">
        <v>247</v>
      </c>
      <c r="E14" s="164" t="s">
        <v>670</v>
      </c>
      <c r="F14" s="296" t="str">
        <f>VLOOKUP($E14,'BDEW-Standard'!$B$3:$M$158,F$9,0)</f>
        <v>BA5</v>
      </c>
      <c r="H14" s="273">
        <f>ROUND(VLOOKUP($E14,'BDEW-Standard'!$B$3:$M$158,H$9,0),7)</f>
        <v>1.2779567000000001</v>
      </c>
      <c r="I14" s="273">
        <f>ROUND(VLOOKUP($E14,'BDEW-Standard'!$B$3:$M$158,I$9,0),7)</f>
        <v>-34.517392000000001</v>
      </c>
      <c r="J14" s="273">
        <f>ROUND(VLOOKUP($E14,'BDEW-Standard'!$B$3:$M$158,J$9,0),7)</f>
        <v>5.7212303000000002</v>
      </c>
      <c r="K14" s="273">
        <f>ROUND(VLOOKUP($E14,'BDEW-Standard'!$B$3:$M$158,K$9,0),7)</f>
        <v>0.54573329999999998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1.0484170386064726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3" customFormat="1">
      <c r="B15" s="144">
        <v>4</v>
      </c>
      <c r="C15" s="145" t="str">
        <f t="shared" si="0"/>
        <v>Angaben gelten für alle Netzgebiete</v>
      </c>
      <c r="D15" s="62" t="s">
        <v>247</v>
      </c>
      <c r="E15" s="165" t="s">
        <v>671</v>
      </c>
      <c r="F15" s="296" t="str">
        <f>VLOOKUP($E15,'BDEW-Standard'!$B$3:$M$158,F$9,0)</f>
        <v>BD5</v>
      </c>
      <c r="H15" s="273">
        <f>ROUND(VLOOKUP($E15,'BDEW-Standard'!$B$3:$M$158,H$9,0),7)</f>
        <v>4.5699506000000003</v>
      </c>
      <c r="I15" s="273">
        <f>ROUND(VLOOKUP($E15,'BDEW-Standard'!$B$3:$M$158,I$9,0),7)</f>
        <v>-38.535339200000003</v>
      </c>
      <c r="J15" s="273">
        <f>ROUND(VLOOKUP($E15,'BDEW-Standard'!$B$3:$M$158,J$9,0),7)</f>
        <v>7.5976990999999998</v>
      </c>
      <c r="K15" s="273">
        <f>ROUND(VLOOKUP($E15,'BDEW-Standard'!$B$3:$M$158,K$9,0),7)</f>
        <v>6.6314E-3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0.90200299693660235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3" customFormat="1">
      <c r="B16" s="144">
        <v>5</v>
      </c>
      <c r="C16" s="145" t="str">
        <f t="shared" si="0"/>
        <v>Angaben gelten für alle Netzgebiete</v>
      </c>
      <c r="D16" s="62" t="s">
        <v>247</v>
      </c>
      <c r="E16" s="164" t="s">
        <v>672</v>
      </c>
      <c r="F16" s="296" t="str">
        <f>VLOOKUP($E16,'BDEW-Standard'!$B$3:$M$158,F$9,0)</f>
        <v>BH5</v>
      </c>
      <c r="H16" s="273">
        <f>ROUND(VLOOKUP($E16,'BDEW-Standard'!$B$3:$M$158,H$9,0),7)</f>
        <v>2.98</v>
      </c>
      <c r="I16" s="273">
        <f>ROUND(VLOOKUP($E16,'BDEW-Standard'!$B$3:$M$158,I$9,0),7)</f>
        <v>-35.799999999999997</v>
      </c>
      <c r="J16" s="273">
        <f>ROUND(VLOOKUP($E16,'BDEW-Standard'!$B$3:$M$158,J$9,0),7)</f>
        <v>5.6340580999999998</v>
      </c>
      <c r="K16" s="273">
        <f>ROUND(VLOOKUP($E16,'BDEW-Standard'!$B$3:$M$158,K$9,0),7)</f>
        <v>0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1.0340893561256006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3" customFormat="1">
      <c r="B17" s="144">
        <v>6</v>
      </c>
      <c r="C17" s="145" t="str">
        <f t="shared" si="0"/>
        <v>Angaben gelten für alle Netzgebiete</v>
      </c>
      <c r="D17" s="62" t="s">
        <v>247</v>
      </c>
      <c r="E17" s="164" t="s">
        <v>673</v>
      </c>
      <c r="F17" s="296" t="str">
        <f>VLOOKUP($E17,'BDEW-Standard'!$B$3:$M$158,F$9,0)</f>
        <v>GA5</v>
      </c>
      <c r="H17" s="273">
        <f>ROUND(VLOOKUP($E17,'BDEW-Standard'!$B$3:$M$158,H$9,0),7)</f>
        <v>3.3295574999999999</v>
      </c>
      <c r="I17" s="273">
        <f>ROUND(VLOOKUP($E17,'BDEW-Standard'!$B$3:$M$158,I$9,0),7)</f>
        <v>-36.014621099999999</v>
      </c>
      <c r="J17" s="273">
        <f>ROUND(VLOOKUP($E17,'BDEW-Standard'!$B$3:$M$158,J$9,0),7)</f>
        <v>8.7767464999999998</v>
      </c>
      <c r="K17" s="273">
        <f>ROUND(VLOOKUP($E17,'BDEW-Standard'!$B$3:$M$158,K$9,0),7)</f>
        <v>0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0.87123951295728519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3" customFormat="1">
      <c r="B18" s="144">
        <v>7</v>
      </c>
      <c r="C18" s="145" t="str">
        <f t="shared" si="0"/>
        <v>Angaben gelten für alle Netzgebiete</v>
      </c>
      <c r="D18" s="62" t="s">
        <v>247</v>
      </c>
      <c r="E18" s="164" t="s">
        <v>674</v>
      </c>
      <c r="F18" s="296" t="str">
        <f>VLOOKUP($E18,'BDEW-Standard'!$B$3:$M$158,F$9,0)</f>
        <v>GB5</v>
      </c>
      <c r="H18" s="273">
        <f>ROUND(VLOOKUP($E18,'BDEW-Standard'!$B$3:$M$158,H$9,0),7)</f>
        <v>3.9320531999999999</v>
      </c>
      <c r="I18" s="273">
        <f>ROUND(VLOOKUP($E18,'BDEW-Standard'!$B$3:$M$158,I$9,0),7)</f>
        <v>-38.143324800000002</v>
      </c>
      <c r="J18" s="273">
        <f>ROUND(VLOOKUP($E18,'BDEW-Standard'!$B$3:$M$158,J$9,0),7)</f>
        <v>7.6185871000000001</v>
      </c>
      <c r="K18" s="273">
        <f>ROUND(VLOOKUP($E18,'BDEW-Standard'!$B$3:$M$158,K$9,0),7)</f>
        <v>2.30297E-2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0.84030497703104434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3" customFormat="1">
      <c r="B19" s="144">
        <v>8</v>
      </c>
      <c r="C19" s="145" t="str">
        <f t="shared" si="0"/>
        <v>Angaben gelten für alle Netzgebiete</v>
      </c>
      <c r="D19" s="62" t="s">
        <v>247</v>
      </c>
      <c r="E19" s="164" t="s">
        <v>675</v>
      </c>
      <c r="F19" s="296" t="str">
        <f>VLOOKUP($E19,'BDEW-Standard'!$B$3:$M$158,F$9,0)</f>
        <v>HA5</v>
      </c>
      <c r="H19" s="273">
        <f>ROUND(VLOOKUP($E19,'BDEW-Standard'!$B$3:$M$158,H$9,0),7)</f>
        <v>4.8252376000000003</v>
      </c>
      <c r="I19" s="273">
        <f>ROUND(VLOOKUP($E19,'BDEW-Standard'!$B$3:$M$158,I$9,0),7)</f>
        <v>-39.280256399999999</v>
      </c>
      <c r="J19" s="273">
        <f>ROUND(VLOOKUP($E19,'BDEW-Standard'!$B$3:$M$158,J$9,0),7)</f>
        <v>8.6240217000000001</v>
      </c>
      <c r="K19" s="273">
        <f>ROUND(VLOOKUP($E19,'BDEW-Standard'!$B$3:$M$158,K$9,0),7)</f>
        <v>9.9944999999999999E-3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0.7135891999263051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3" customFormat="1">
      <c r="B20" s="144">
        <v>9</v>
      </c>
      <c r="C20" s="145" t="str">
        <f t="shared" si="0"/>
        <v>Angaben gelten für alle Netzgebiete</v>
      </c>
      <c r="D20" s="62" t="s">
        <v>247</v>
      </c>
      <c r="E20" s="164" t="s">
        <v>659</v>
      </c>
      <c r="F20" s="296" t="str">
        <f>VLOOKUP($E20,'BDEW-Standard'!$B$3:$M$158,F$9,0)</f>
        <v>HD4</v>
      </c>
      <c r="H20" s="273">
        <f>ROUND(VLOOKUP($E20,'BDEW-Standard'!$B$3:$M$158,H$9,0),7)</f>
        <v>3.0084346000000002</v>
      </c>
      <c r="I20" s="273">
        <f>ROUND(VLOOKUP($E20,'BDEW-Standard'!$B$3:$M$158,I$9,0),7)</f>
        <v>-36.607845300000001</v>
      </c>
      <c r="J20" s="273">
        <f>ROUND(VLOOKUP($E20,'BDEW-Standard'!$B$3:$M$158,J$9,0),7)</f>
        <v>7.3211870000000001</v>
      </c>
      <c r="K20" s="273">
        <f>ROUND(VLOOKUP($E20,'BDEW-Standard'!$B$3:$M$158,K$9,0),7)</f>
        <v>0.15496599999999999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0.97302438504000599</v>
      </c>
      <c r="R20" s="274">
        <f>ROUND(VLOOKUP(MID($E20,4,3),'Wochentag F(WT)'!$B$7:$J$22,R$9,0),4)</f>
        <v>1.03</v>
      </c>
      <c r="S20" s="274">
        <f>ROUND(VLOOKUP(MID($E20,4,3),'Wochentag F(WT)'!$B$7:$J$22,S$9,0),4)</f>
        <v>1.03</v>
      </c>
      <c r="T20" s="274">
        <f>ROUND(VLOOKUP(MID($E20,4,3),'Wochentag F(WT)'!$B$7:$J$22,T$9,0),4)</f>
        <v>1.02</v>
      </c>
      <c r="U20" s="274">
        <f>ROUND(VLOOKUP(MID($E20,4,3),'Wochentag F(WT)'!$B$7:$J$22,U$9,0),4)</f>
        <v>1.03</v>
      </c>
      <c r="V20" s="274">
        <f>ROUND(VLOOKUP(MID($E20,4,3),'Wochentag F(WT)'!$B$7:$J$22,V$9,0),4)</f>
        <v>1.01</v>
      </c>
      <c r="W20" s="274">
        <f>ROUND(VLOOKUP(MID($E20,4,3),'Wochentag F(WT)'!$B$7:$J$22,W$9,0),4)</f>
        <v>0.93</v>
      </c>
      <c r="X20" s="275">
        <f t="shared" si="2"/>
        <v>0.95000000000000018</v>
      </c>
      <c r="Y20" s="292"/>
      <c r="Z20" s="210"/>
    </row>
    <row r="21" spans="2:26" s="143" customFormat="1">
      <c r="B21" s="144">
        <v>10</v>
      </c>
      <c r="C21" s="145" t="str">
        <f t="shared" si="0"/>
        <v>Angaben gelten für alle Netzgebiete</v>
      </c>
      <c r="D21" s="62" t="s">
        <v>247</v>
      </c>
      <c r="E21" s="164" t="s">
        <v>676</v>
      </c>
      <c r="F21" s="296" t="str">
        <f>VLOOKUP($E21,'BDEW-Standard'!$B$3:$M$158,F$9,0)</f>
        <v>KO5</v>
      </c>
      <c r="H21" s="273">
        <f>ROUND(VLOOKUP($E21,'BDEW-Standard'!$B$3:$M$158,H$9,0),7)</f>
        <v>4.3624833000000001</v>
      </c>
      <c r="I21" s="273">
        <f>ROUND(VLOOKUP($E21,'BDEW-Standard'!$B$3:$M$158,I$9,0),7)</f>
        <v>-38.6634022</v>
      </c>
      <c r="J21" s="273">
        <f>ROUND(VLOOKUP($E21,'BDEW-Standard'!$B$3:$M$158,J$9,0),7)</f>
        <v>7.5974643999999998</v>
      </c>
      <c r="K21" s="273">
        <f>ROUND(VLOOKUP($E21,'BDEW-Standard'!$B$3:$M$158,K$9,0),7)</f>
        <v>8.3263999999999994E-3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0.84588853011795484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3" customFormat="1">
      <c r="B22" s="144">
        <v>11</v>
      </c>
      <c r="C22" s="145" t="str">
        <f t="shared" si="0"/>
        <v>Angaben gelten für alle Netzgebiete</v>
      </c>
      <c r="D22" s="62" t="s">
        <v>247</v>
      </c>
      <c r="E22" s="164" t="s">
        <v>677</v>
      </c>
      <c r="F22" s="296" t="str">
        <f>VLOOKUP($E22,'BDEW-Standard'!$B$3:$M$158,F$9,0)</f>
        <v>MF5</v>
      </c>
      <c r="H22" s="273">
        <f>ROUND(VLOOKUP($E22,'BDEW-Standard'!$B$3:$M$158,H$9,0),7)</f>
        <v>2.6564405999999998</v>
      </c>
      <c r="I22" s="273">
        <f>ROUND(VLOOKUP($E22,'BDEW-Standard'!$B$3:$M$158,I$9,0),7)</f>
        <v>-35.2516927</v>
      </c>
      <c r="J22" s="273">
        <f>ROUND(VLOOKUP($E22,'BDEW-Standard'!$B$3:$M$158,J$9,0),7)</f>
        <v>6.5182659000000003</v>
      </c>
      <c r="K22" s="273">
        <f>ROUND(VLOOKUP($E22,'BDEW-Standard'!$B$3:$M$158,K$9,0),7)</f>
        <v>8.1205899999999998E-2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1.0038516847509584</v>
      </c>
      <c r="R22" s="274">
        <f>ROUND(VLOOKUP(MID($E22,4,3),'Wochentag F(WT)'!$B$7:$J$22,R$9,0),4)</f>
        <v>1.0354000000000001</v>
      </c>
      <c r="S22" s="274">
        <f>ROUND(VLOOKUP(MID($E22,4,3),'Wochentag F(WT)'!$B$7:$J$22,S$9,0),4)</f>
        <v>1.0523</v>
      </c>
      <c r="T22" s="274">
        <f>ROUND(VLOOKUP(MID($E22,4,3),'Wochentag F(WT)'!$B$7:$J$22,T$9,0),4)</f>
        <v>1.0448999999999999</v>
      </c>
      <c r="U22" s="274">
        <f>ROUND(VLOOKUP(MID($E22,4,3),'Wochentag F(WT)'!$B$7:$J$22,U$9,0),4)</f>
        <v>1.0494000000000001</v>
      </c>
      <c r="V22" s="274">
        <f>ROUND(VLOOKUP(MID($E22,4,3),'Wochentag F(WT)'!$B$7:$J$22,V$9,0),4)</f>
        <v>0.98850000000000005</v>
      </c>
      <c r="W22" s="274">
        <f>ROUND(VLOOKUP(MID($E22,4,3),'Wochentag F(WT)'!$B$7:$J$22,W$9,0),4)</f>
        <v>0.88600000000000001</v>
      </c>
      <c r="X22" s="275">
        <f t="shared" si="2"/>
        <v>0.94349999999999934</v>
      </c>
      <c r="Y22" s="292"/>
      <c r="Z22" s="210"/>
    </row>
    <row r="23" spans="2:26" s="143" customFormat="1">
      <c r="B23" s="144">
        <v>12</v>
      </c>
      <c r="C23" s="145" t="str">
        <f t="shared" si="0"/>
        <v>Angaben gelten für alle Netzgebiete</v>
      </c>
      <c r="D23" s="62" t="s">
        <v>247</v>
      </c>
      <c r="E23" s="164" t="s">
        <v>678</v>
      </c>
      <c r="F23" s="296" t="str">
        <f>VLOOKUP($E23,'BDEW-Standard'!$B$3:$M$158,F$9,0)</f>
        <v>MK5</v>
      </c>
      <c r="H23" s="273">
        <f>ROUND(VLOOKUP($E23,'BDEW-Standard'!$B$3:$M$158,H$9,0),7)</f>
        <v>3.5862354999999999</v>
      </c>
      <c r="I23" s="273">
        <f>ROUND(VLOOKUP($E23,'BDEW-Standard'!$B$3:$M$158,I$9,0),7)</f>
        <v>-37.080299400000001</v>
      </c>
      <c r="J23" s="273">
        <f>ROUND(VLOOKUP($E23,'BDEW-Standard'!$B$3:$M$158,J$9,0),7)</f>
        <v>8.2420571999999996</v>
      </c>
      <c r="K23" s="273">
        <f>ROUND(VLOOKUP($E23,'BDEW-Standard'!$B$3:$M$158,K$9,0),7)</f>
        <v>1.4600800000000001E-2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0.83553215880324316</v>
      </c>
      <c r="R23" s="274">
        <f>ROUND(VLOOKUP(MID($E23,4,3),'Wochentag F(WT)'!$B$7:$J$22,R$9,0),4)</f>
        <v>1.0699000000000001</v>
      </c>
      <c r="S23" s="274">
        <f>ROUND(VLOOKUP(MID($E23,4,3),'Wochentag F(WT)'!$B$7:$J$22,S$9,0),4)</f>
        <v>1.0365</v>
      </c>
      <c r="T23" s="274">
        <f>ROUND(VLOOKUP(MID($E23,4,3),'Wochentag F(WT)'!$B$7:$J$22,T$9,0),4)</f>
        <v>0.99329999999999996</v>
      </c>
      <c r="U23" s="274">
        <f>ROUND(VLOOKUP(MID($E23,4,3),'Wochentag F(WT)'!$B$7:$J$22,U$9,0),4)</f>
        <v>0.99480000000000002</v>
      </c>
      <c r="V23" s="274">
        <f>ROUND(VLOOKUP(MID($E23,4,3),'Wochentag F(WT)'!$B$7:$J$22,V$9,0),4)</f>
        <v>1.0659000000000001</v>
      </c>
      <c r="W23" s="274">
        <f>ROUND(VLOOKUP(MID($E23,4,3),'Wochentag F(WT)'!$B$7:$J$22,W$9,0),4)</f>
        <v>0.93620000000000003</v>
      </c>
      <c r="X23" s="275">
        <f t="shared" si="2"/>
        <v>0.90339999999999954</v>
      </c>
      <c r="Y23" s="292"/>
      <c r="Z23" s="210"/>
    </row>
    <row r="24" spans="2:26" s="143" customFormat="1">
      <c r="B24" s="144">
        <v>13</v>
      </c>
      <c r="C24" s="145" t="str">
        <f t="shared" si="0"/>
        <v>Angaben gelten für alle Netzgebiete</v>
      </c>
      <c r="D24" s="62" t="s">
        <v>247</v>
      </c>
      <c r="E24" s="164" t="s">
        <v>679</v>
      </c>
      <c r="F24" s="296" t="str">
        <f>VLOOKUP($E24,'BDEW-Standard'!$B$3:$M$158,F$9,0)</f>
        <v>PD5</v>
      </c>
      <c r="H24" s="273">
        <f>ROUND(VLOOKUP($E24,'BDEW-Standard'!$B$3:$M$158,H$9,0),7)</f>
        <v>4.7462814</v>
      </c>
      <c r="I24" s="273">
        <f>ROUND(VLOOKUP($E24,'BDEW-Standard'!$B$3:$M$158,I$9,0),7)</f>
        <v>-38.750429400000002</v>
      </c>
      <c r="J24" s="273">
        <f>ROUND(VLOOKUP($E24,'BDEW-Standard'!$B$3:$M$158,J$9,0),7)</f>
        <v>10.275333399999999</v>
      </c>
      <c r="K24" s="273">
        <f>ROUND(VLOOKUP($E24,'BDEW-Standard'!$B$3:$M$158,K$9,0),7)</f>
        <v>0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0.58254597027316624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3" customFormat="1">
      <c r="B25" s="144">
        <v>14</v>
      </c>
      <c r="C25" s="145" t="str">
        <f t="shared" si="0"/>
        <v>Angaben gelten für alle Netzgebiete</v>
      </c>
      <c r="D25" s="62" t="s">
        <v>247</v>
      </c>
      <c r="E25" s="164" t="s">
        <v>680</v>
      </c>
      <c r="F25" s="296" t="str">
        <f>VLOOKUP($E25,'BDEW-Standard'!$B$3:$M$158,F$9,0)</f>
        <v>WA5</v>
      </c>
      <c r="H25" s="273">
        <f>ROUND(VLOOKUP($E25,'BDEW-Standard'!$B$3:$M$158,H$9,0),7)</f>
        <v>1.2768854000000001</v>
      </c>
      <c r="I25" s="273">
        <f>ROUND(VLOOKUP($E25,'BDEW-Standard'!$B$3:$M$158,I$9,0),7)</f>
        <v>-34.342437099999998</v>
      </c>
      <c r="J25" s="273">
        <f>ROUND(VLOOKUP($E25,'BDEW-Standard'!$B$3:$M$158,J$9,0),7)</f>
        <v>5.4518822</v>
      </c>
      <c r="K25" s="273">
        <f>ROUND(VLOOKUP($E25,'BDEW-Standard'!$B$3:$M$158,K$9,0),7)</f>
        <v>0.55726600000000004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1.0742572390606009</v>
      </c>
      <c r="R25" s="274">
        <f>ROUND(VLOOKUP(MID($E25,4,3),'Wochentag F(WT)'!$B$7:$J$22,R$9,0),4)</f>
        <v>1.2457</v>
      </c>
      <c r="S25" s="274">
        <f>ROUND(VLOOKUP(MID($E25,4,3),'Wochentag F(WT)'!$B$7:$J$22,S$9,0),4)</f>
        <v>1.2615000000000001</v>
      </c>
      <c r="T25" s="274">
        <f>ROUND(VLOOKUP(MID($E25,4,3),'Wochentag F(WT)'!$B$7:$J$22,T$9,0),4)</f>
        <v>1.2706999999999999</v>
      </c>
      <c r="U25" s="274">
        <f>ROUND(VLOOKUP(MID($E25,4,3),'Wochentag F(WT)'!$B$7:$J$22,U$9,0),4)</f>
        <v>1.2430000000000001</v>
      </c>
      <c r="V25" s="274">
        <f>ROUND(VLOOKUP(MID($E25,4,3),'Wochentag F(WT)'!$B$7:$J$22,V$9,0),4)</f>
        <v>1.1275999999999999</v>
      </c>
      <c r="W25" s="274">
        <f>ROUND(VLOOKUP(MID($E25,4,3),'Wochentag F(WT)'!$B$7:$J$22,W$9,0),4)</f>
        <v>0.38769999999999999</v>
      </c>
      <c r="X25" s="275">
        <f t="shared" si="2"/>
        <v>0.46379999999999999</v>
      </c>
      <c r="Y25" s="292"/>
      <c r="Z25" s="210"/>
    </row>
    <row r="26" spans="2:26" s="143" customFormat="1">
      <c r="B26" s="144">
        <v>15</v>
      </c>
      <c r="C26" s="145" t="str">
        <f t="shared" si="0"/>
        <v>Angaben gelten für alle Netzgebiete</v>
      </c>
      <c r="D26" s="62" t="s">
        <v>247</v>
      </c>
      <c r="E26" s="164" t="s">
        <v>4</v>
      </c>
      <c r="F26" s="296" t="str">
        <f>VLOOKUP($E26,'BDEW-Standard'!$B$3:$M$158,F$9,0)</f>
        <v>HK3</v>
      </c>
      <c r="H26" s="273">
        <f>ROUND(VLOOKUP($E26,'BDEW-Standard'!$B$3:$M$158,H$9,0),7)</f>
        <v>0.40409319999999999</v>
      </c>
      <c r="I26" s="273">
        <f>ROUND(VLOOKUP($E26,'BDEW-Standard'!$B$3:$M$158,I$9,0),7)</f>
        <v>-24.439296800000001</v>
      </c>
      <c r="J26" s="273">
        <f>ROUND(VLOOKUP($E26,'BDEW-Standard'!$B$3:$M$158,J$9,0),7)</f>
        <v>6.5718174999999999</v>
      </c>
      <c r="K26" s="273">
        <f>ROUND(VLOOKUP($E26,'BDEW-Standard'!$B$3:$M$158,K$9,0),7)</f>
        <v>0.71077100000000004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1.0561214000512988</v>
      </c>
      <c r="R26" s="274">
        <f>ROUND(VLOOKUP(MID($E26,4,3),'Wochentag F(WT)'!$B$7:$J$22,R$9,0),4)</f>
        <v>1</v>
      </c>
      <c r="S26" s="274">
        <f>ROUND(VLOOKUP(MID($E26,4,3),'Wochentag F(WT)'!$B$7:$J$22,S$9,0),4)</f>
        <v>1</v>
      </c>
      <c r="T26" s="274">
        <f>ROUND(VLOOKUP(MID($E26,4,3),'Wochentag F(WT)'!$B$7:$J$22,T$9,0),4)</f>
        <v>1</v>
      </c>
      <c r="U26" s="274">
        <f>ROUND(VLOOKUP(MID($E26,4,3),'Wochentag F(WT)'!$B$7:$J$22,U$9,0),4)</f>
        <v>1</v>
      </c>
      <c r="V26" s="274">
        <f>ROUND(VLOOKUP(MID($E26,4,3),'Wochentag F(WT)'!$B$7:$J$22,V$9,0),4)</f>
        <v>1</v>
      </c>
      <c r="W26" s="274">
        <f>ROUND(VLOOKUP(MID($E26,4,3),'Wochentag F(WT)'!$B$7:$J$22,W$9,0),4)</f>
        <v>1</v>
      </c>
      <c r="X26" s="275">
        <f t="shared" si="2"/>
        <v>1</v>
      </c>
      <c r="Y26" s="292"/>
      <c r="Z26" s="210"/>
    </row>
    <row r="27" spans="2:26" s="143" customFormat="1">
      <c r="B27" s="144">
        <v>16</v>
      </c>
      <c r="C27" s="145" t="str">
        <f t="shared" si="0"/>
        <v>Angaben gelten für alle Netzgebiete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Angaben gelten für alle Netzgebiete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Angaben gelten für alle Netzgebiete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Angaben gelten für alle Netzgebiete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Angaben gelten für alle Netzgebiete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Angaben gelten für alle Netzgebiete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Angaben gelten für alle Netzgebiete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Angaben gelten für alle Netzgebiete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Angaben gelten für alle Netzgebiete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Angaben gelten für alle Netzgebiete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Angaben gelten für alle Netzgebiete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Angaben gelten für alle Netzgebiete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Angaben gelten für alle Netzgebiete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Angaben gelten für alle Netzgebiete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Angaben gelten für alle Netzgebiete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dataConsolidate/>
  <conditionalFormatting sqref="F11:F41 H11:K41 M11:P41 R11:Y41">
    <cfRule type="expression" dxfId="12" priority="11">
      <formula>ISERROR(F11)</formula>
    </cfRule>
  </conditionalFormatting>
  <conditionalFormatting sqref="E12:F41 Y12:Y41">
    <cfRule type="duplicateValues" dxfId="11" priority="33"/>
  </conditionalFormatting>
  <conditionalFormatting sqref="L11:L41">
    <cfRule type="expression" dxfId="10" priority="2">
      <formula>ISERROR(L11)</formula>
    </cfRule>
  </conditionalFormatting>
  <conditionalFormatting sqref="Q11:Q41">
    <cfRule type="expression" dxfId="9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 E12 E13 E14 E15 E16 E17 E18 E19 E20 E21 E22 E23 E24 E25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allowBlank="1" showInputMessage="1" showErrorMessage="1">
          <x14:formula1>
            <xm:f>'BDEW-Standard'!$B$3:$B$158</xm:f>
          </x14:formula1>
          <xm:sqref>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 E13 E14 E15 E16 E17 E18 E19 E20 E21 E22 E23 E24 E25 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Stadwerke Giengen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Angaben gelten für alle Netzgebiete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9870019500007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41214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461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50" t="s">
        <v>585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4">
        <f t="shared" ref="E13:E33" si="0">MIN(SUMPRODUCT($M$11:$AD$11,M13:AD13),1)</f>
        <v>1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651</v>
      </c>
      <c r="C20" s="117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4">
        <f t="shared" si="0"/>
        <v>1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4">
        <f t="shared" si="0"/>
        <v>1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6" priority="9">
      <formula>IF(E$11="NB",1,0)</formula>
    </cfRule>
  </conditionalFormatting>
  <conditionalFormatting sqref="F12:L33">
    <cfRule type="expression" dxfId="5" priority="6">
      <formula>IF($E12=1,1,0)</formula>
    </cfRule>
  </conditionalFormatting>
  <conditionalFormatting sqref="M12:AD33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347</v>
      </c>
      <c r="B1" s="212">
        <v>42173</v>
      </c>
      <c r="D1" s="131" t="s">
        <v>457</v>
      </c>
      <c r="F1" s="213" t="s">
        <v>547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654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1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245</v>
      </c>
      <c r="B96" s="128" t="s">
        <v>55</v>
      </c>
      <c r="C96" s="128" t="s">
        <v>322</v>
      </c>
      <c r="D96" s="231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245</v>
      </c>
      <c r="B97" s="128" t="s">
        <v>60</v>
      </c>
      <c r="C97" s="128" t="s">
        <v>327</v>
      </c>
      <c r="D97" s="231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245</v>
      </c>
      <c r="B98" s="128" t="s">
        <v>65</v>
      </c>
      <c r="C98" s="128" t="s">
        <v>332</v>
      </c>
      <c r="D98" s="231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245</v>
      </c>
      <c r="B99" s="128" t="s">
        <v>18</v>
      </c>
      <c r="C99" s="128" t="s">
        <v>285</v>
      </c>
      <c r="D99" s="231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1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1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1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1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1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1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1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1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1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1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1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1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1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1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1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1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1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1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1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1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1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1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1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1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1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1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1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1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1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1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1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1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1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1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1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1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1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1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1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1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1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1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1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1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1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1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1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1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1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1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1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1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1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1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1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1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1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1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1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458</v>
      </c>
      <c r="B1" s="128"/>
      <c r="D1" s="213" t="s">
        <v>547</v>
      </c>
    </row>
    <row r="2" spans="1:16">
      <c r="A2" s="233"/>
      <c r="B2" s="232" t="s">
        <v>459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460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Bass Jürgen</cp:lastModifiedBy>
  <cp:lastPrinted>2015-03-20T22:59:10Z</cp:lastPrinted>
  <dcterms:created xsi:type="dcterms:W3CDTF">2015-01-15T05:25:41Z</dcterms:created>
  <dcterms:modified xsi:type="dcterms:W3CDTF">2016-11-10T08:34:06Z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ATEV-DMS_RA_REGISTER_NR">
    <vt:lpwstr>03717-06</vt:lpwstr>
  </property>
  <property fmtid="{D5CDD505-2E9C-101B-9397-08002B2CF9AE}" pid="4" name="DATEV-DMS_DOKU_NR">
    <vt:lpwstr>2780500</vt:lpwstr>
  </property>
  <property fmtid="{D5CDD505-2E9C-101B-9397-08002B2CF9AE}" pid="5" name="DATEV-DMS_MANDANT_NR">
    <vt:lpwstr>59999</vt:lpwstr>
  </property>
  <property fmtid="{D5CDD505-2E9C-101B-9397-08002B2CF9AE}" pid="6" name="DATEV-DMS_MANDANT_BEZ">
    <vt:lpwstr>BBH Kanzleiverwaltung (intern)</vt:lpwstr>
  </property>
</Properties>
</file>